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FEBRERO" sheetId="13" r:id="rId1"/>
  </sheets>
  <calcPr calcId="152511"/>
</workbook>
</file>

<file path=xl/calcChain.xml><?xml version="1.0" encoding="utf-8"?>
<calcChain xmlns="http://schemas.openxmlformats.org/spreadsheetml/2006/main">
  <c r="I24" i="13" l="1"/>
  <c r="H24" i="13"/>
  <c r="G24" i="13"/>
  <c r="F24" i="13"/>
  <c r="E24" i="13"/>
  <c r="D24" i="13"/>
  <c r="C24" i="13"/>
  <c r="L29" i="13"/>
  <c r="K29" i="13"/>
  <c r="L28" i="13"/>
  <c r="K28" i="13"/>
  <c r="L27" i="13"/>
  <c r="K27" i="13"/>
  <c r="L26" i="13"/>
  <c r="K26" i="13"/>
  <c r="R25" i="13"/>
  <c r="Q25" i="13"/>
  <c r="P25" i="13"/>
  <c r="O25" i="13"/>
  <c r="N25" i="13"/>
  <c r="M25" i="13"/>
  <c r="I25" i="13"/>
  <c r="H25" i="13"/>
  <c r="G25" i="13"/>
  <c r="F25" i="13"/>
  <c r="E25" i="13"/>
  <c r="D25" i="13"/>
  <c r="K25" i="13" s="1"/>
  <c r="C25" i="13"/>
  <c r="R24" i="13"/>
  <c r="Q24" i="13"/>
  <c r="P24" i="13"/>
  <c r="O24" i="13"/>
  <c r="N24" i="13"/>
  <c r="M24" i="13"/>
  <c r="K24" i="13"/>
  <c r="L23" i="13"/>
  <c r="K23" i="13"/>
  <c r="J23" i="13"/>
  <c r="L22" i="13"/>
  <c r="K22" i="13"/>
  <c r="J22" i="13"/>
  <c r="R21" i="13"/>
  <c r="Q21" i="13"/>
  <c r="P21" i="13"/>
  <c r="O21" i="13"/>
  <c r="N21" i="13"/>
  <c r="M21" i="13"/>
  <c r="I21" i="13"/>
  <c r="H21" i="13"/>
  <c r="G21" i="13"/>
  <c r="F21" i="13"/>
  <c r="E21" i="13"/>
  <c r="D21" i="13"/>
  <c r="K21" i="13" s="1"/>
  <c r="C21" i="13"/>
  <c r="L20" i="13"/>
  <c r="K20" i="13"/>
  <c r="J20" i="13"/>
  <c r="L19" i="13"/>
  <c r="K19" i="13"/>
  <c r="J19" i="13"/>
  <c r="L18" i="13"/>
  <c r="K18" i="13"/>
  <c r="J18" i="13"/>
  <c r="L17" i="13"/>
  <c r="K17" i="13"/>
  <c r="J17" i="13"/>
  <c r="L16" i="13"/>
  <c r="K16" i="13"/>
  <c r="J16" i="13"/>
  <c r="R15" i="13"/>
  <c r="Q15" i="13"/>
  <c r="P15" i="13"/>
  <c r="O15" i="13"/>
  <c r="N15" i="13"/>
  <c r="M15" i="13"/>
  <c r="I15" i="13"/>
  <c r="I14" i="13" s="1"/>
  <c r="I13" i="13" s="1"/>
  <c r="I12" i="13" s="1"/>
  <c r="I8" i="13" s="1"/>
  <c r="H15" i="13"/>
  <c r="H14" i="13" s="1"/>
  <c r="H13" i="13" s="1"/>
  <c r="H12" i="13" s="1"/>
  <c r="H8" i="13" s="1"/>
  <c r="G15" i="13"/>
  <c r="G14" i="13" s="1"/>
  <c r="G13" i="13" s="1"/>
  <c r="G12" i="13" s="1"/>
  <c r="G8" i="13" s="1"/>
  <c r="F15" i="13"/>
  <c r="F14" i="13" s="1"/>
  <c r="F13" i="13" s="1"/>
  <c r="F12" i="13" s="1"/>
  <c r="F8" i="13" s="1"/>
  <c r="E15" i="13"/>
  <c r="D15" i="13"/>
  <c r="L15" i="13" s="1"/>
  <c r="C15" i="13"/>
  <c r="R14" i="13"/>
  <c r="Q14" i="13"/>
  <c r="P14" i="13"/>
  <c r="O14" i="13"/>
  <c r="N14" i="13"/>
  <c r="M14" i="13"/>
  <c r="E14" i="13"/>
  <c r="D14" i="13"/>
  <c r="C14" i="13"/>
  <c r="R13" i="13"/>
  <c r="Q13" i="13"/>
  <c r="P13" i="13"/>
  <c r="O13" i="13"/>
  <c r="N13" i="13"/>
  <c r="M13" i="13"/>
  <c r="E13" i="13"/>
  <c r="D13" i="13"/>
  <c r="L13" i="13" s="1"/>
  <c r="C13" i="13"/>
  <c r="R12" i="13"/>
  <c r="Q12" i="13"/>
  <c r="P12" i="13"/>
  <c r="O12" i="13"/>
  <c r="N12" i="13"/>
  <c r="M12" i="13"/>
  <c r="E12" i="13"/>
  <c r="C12" i="13"/>
  <c r="L11" i="13"/>
  <c r="K11" i="13"/>
  <c r="J11" i="13"/>
  <c r="L10" i="13"/>
  <c r="K10" i="13"/>
  <c r="J10" i="13"/>
  <c r="R8" i="13"/>
  <c r="Q8" i="13"/>
  <c r="P8" i="13"/>
  <c r="O8" i="13"/>
  <c r="N8" i="13"/>
  <c r="M8" i="13"/>
  <c r="E8" i="13"/>
  <c r="C8" i="13"/>
  <c r="L14" i="13" l="1"/>
  <c r="D12" i="13"/>
  <c r="J12" i="13" s="1"/>
  <c r="J24" i="13"/>
  <c r="J21" i="13"/>
  <c r="J13" i="13"/>
  <c r="J15" i="13"/>
  <c r="J14" i="13"/>
  <c r="K13" i="13"/>
  <c r="K14" i="13"/>
  <c r="K15" i="13"/>
  <c r="L21" i="13"/>
  <c r="L24" i="13"/>
  <c r="L25" i="13"/>
  <c r="K12" i="13" l="1"/>
  <c r="L12" i="13"/>
  <c r="D8" i="13"/>
  <c r="L8" i="13" l="1"/>
  <c r="J8" i="13"/>
  <c r="K8" i="13"/>
</calcChain>
</file>

<file path=xl/sharedStrings.xml><?xml version="1.0" encoding="utf-8"?>
<sst xmlns="http://schemas.openxmlformats.org/spreadsheetml/2006/main" count="46" uniqueCount="40">
  <si>
    <t>GENÉRICA</t>
  </si>
  <si>
    <t>PIA</t>
  </si>
  <si>
    <t>PIM</t>
  </si>
  <si>
    <t>Certificación</t>
  </si>
  <si>
    <t>Compromiso</t>
  </si>
  <si>
    <t>Devengado</t>
  </si>
  <si>
    <t>Pago</t>
  </si>
  <si>
    <t>Ejecución</t>
  </si>
  <si>
    <t>TOTAL</t>
  </si>
  <si>
    <t>INFORMACIÓN PRESUPUESTAL DE LA ENTIDAD</t>
  </si>
  <si>
    <t>UNIDAD EJECUTORA:</t>
  </si>
  <si>
    <t>Compromiso/anual</t>
  </si>
  <si>
    <t>PERSONAL Y OBLIGACIONES SOCIALES</t>
  </si>
  <si>
    <t>PENSIONES Y OTRAS PRESTACIONES SOCIALES</t>
  </si>
  <si>
    <t>BIENES Y SERVICIOS</t>
  </si>
  <si>
    <t>COMPRA DE BIENES</t>
  </si>
  <si>
    <t>SUMINISTROS MÉDICOS</t>
  </si>
  <si>
    <t>PRODUCTOS FARMACÉUTICOS</t>
  </si>
  <si>
    <t>Vacunas</t>
  </si>
  <si>
    <t>Medicamentos</t>
  </si>
  <si>
    <t>Otros productos similares</t>
  </si>
  <si>
    <t>MATERIAL,INSUMOS,INSTRUMENTAL Y ACCESORIOS MÉDICOS,QUIRÚRGICOS, ODONTOLÓGICOS Y DE LABORATORIO</t>
  </si>
  <si>
    <t>OTROS</t>
  </si>
  <si>
    <t>CONTRATACIÓN DE SERVICIOS</t>
  </si>
  <si>
    <t>Servicios profesionales y técnicos</t>
  </si>
  <si>
    <t>Contrato administrativo de servicios</t>
  </si>
  <si>
    <t>Otros</t>
  </si>
  <si>
    <t>ADQUISICION DE ACTIVOS NO FINANCIEROS</t>
  </si>
  <si>
    <t>Adq. Mobiliario, equipos y aparatos médicos</t>
  </si>
  <si>
    <t>Adq. De maquinaria y equipos diversos</t>
  </si>
  <si>
    <t>Adquisición de vehículos</t>
  </si>
  <si>
    <t>* El compromiso registrado debe ser al mes reportado.</t>
  </si>
  <si>
    <t>003   HOSPITAL NACIONAL DOS DE MAYO</t>
  </si>
  <si>
    <t>(1) Avance presupuestal (%) con relación al PIM 2015.</t>
  </si>
  <si>
    <r>
      <t xml:space="preserve">Avance 2016 </t>
    </r>
    <r>
      <rPr>
        <b/>
        <vertAlign val="superscript"/>
        <sz val="8"/>
        <color theme="1"/>
        <rFont val="Arial Narrow"/>
        <family val="2"/>
      </rPr>
      <t>(1)</t>
    </r>
  </si>
  <si>
    <r>
      <t xml:space="preserve">Var % 2015 </t>
    </r>
    <r>
      <rPr>
        <b/>
        <vertAlign val="superscript"/>
        <sz val="8"/>
        <color theme="1"/>
        <rFont val="Arial Narrow"/>
        <family val="2"/>
      </rPr>
      <t>(2)</t>
    </r>
  </si>
  <si>
    <r>
      <t xml:space="preserve">Var % 2014 </t>
    </r>
    <r>
      <rPr>
        <b/>
        <vertAlign val="superscript"/>
        <sz val="8"/>
        <color theme="1"/>
        <rFont val="Arial Narrow"/>
        <family val="2"/>
      </rPr>
      <t>(3)</t>
    </r>
  </si>
  <si>
    <t>(2) Variación (%) del PIM 2016 con relación a la ejecución 2015.</t>
  </si>
  <si>
    <t>(3) Variación (%) del PIM 2016 con relación a la ejecución 2014.</t>
  </si>
  <si>
    <t>Ejecución* 29/02/2016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</si>
</sst>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2"/>
      <protection locked="0"/>
    </xf>
    <xf numFmtId="0" fontId="3" fillId="0" borderId="2" xfId="0" applyFont="1" applyBorder="1" applyAlignment="1" applyProtection="1">
      <alignment horizontal="left" vertical="center" indent="3"/>
      <protection locked="0"/>
    </xf>
    <xf numFmtId="0" fontId="2" fillId="0" borderId="2" xfId="0" applyFont="1" applyBorder="1" applyAlignment="1" applyProtection="1">
      <alignment horizontal="left" vertical="center" indent="4"/>
      <protection locked="0"/>
    </xf>
    <xf numFmtId="0" fontId="2" fillId="0" borderId="2" xfId="0" applyFont="1" applyBorder="1" applyAlignment="1" applyProtection="1">
      <alignment horizontal="left" vertical="center" indent="2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3" fontId="2" fillId="0" borderId="0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Border="1" applyAlignment="1" applyProtection="1">
      <alignment horizontal="right" vertical="center" wrapText="1"/>
      <protection locked="0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3" fontId="3" fillId="0" borderId="2" xfId="0" applyNumberFormat="1" applyFont="1" applyBorder="1" applyAlignment="1" applyProtection="1">
      <alignment horizontal="center" vertical="center" wrapText="1"/>
    </xf>
    <xf numFmtId="9" fontId="3" fillId="0" borderId="2" xfId="1" applyFont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9" fontId="6" fillId="0" borderId="3" xfId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2" xfId="1" applyFont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9" fontId="3" fillId="0" borderId="2" xfId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34"/>
  <sheetViews>
    <sheetView tabSelected="1" workbookViewId="0">
      <selection activeCell="B21" sqref="B21"/>
    </sheetView>
  </sheetViews>
  <sheetFormatPr baseColWidth="10" defaultRowHeight="15" x14ac:dyDescent="0.25"/>
  <cols>
    <col min="1" max="1" width="1.28515625" customWidth="1"/>
    <col min="2" max="2" width="34.140625" customWidth="1"/>
    <col min="3" max="3" width="8.85546875" customWidth="1"/>
    <col min="4" max="4" width="9.5703125" customWidth="1"/>
    <col min="5" max="5" width="9" customWidth="1"/>
    <col min="6" max="6" width="9.5703125" customWidth="1"/>
    <col min="7" max="7" width="9.7109375" customWidth="1"/>
    <col min="8" max="8" width="8.7109375" customWidth="1"/>
    <col min="9" max="9" width="9" customWidth="1"/>
    <col min="10" max="10" width="6.28515625" customWidth="1"/>
    <col min="11" max="11" width="6.42578125" customWidth="1"/>
    <col min="12" max="12" width="6.5703125" customWidth="1"/>
    <col min="13" max="13" width="9.28515625" customWidth="1"/>
    <col min="14" max="14" width="8.85546875" customWidth="1"/>
    <col min="15" max="16" width="8.7109375" customWidth="1"/>
    <col min="17" max="17" width="9" customWidth="1"/>
    <col min="18" max="18" width="9.85546875" customWidth="1"/>
  </cols>
  <sheetData>
    <row r="1" spans="1:18" x14ac:dyDescent="0.25">
      <c r="A1" s="1"/>
      <c r="B1" s="2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3" t="s">
        <v>10</v>
      </c>
      <c r="C2" s="1" t="s">
        <v>32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1"/>
      <c r="B4" s="44" t="s">
        <v>0</v>
      </c>
      <c r="C4" s="45">
        <v>2016</v>
      </c>
      <c r="D4" s="46"/>
      <c r="E4" s="46"/>
      <c r="F4" s="46"/>
      <c r="G4" s="46"/>
      <c r="H4" s="46"/>
      <c r="I4" s="46"/>
      <c r="J4" s="46"/>
      <c r="K4" s="46"/>
      <c r="L4" s="46"/>
      <c r="M4" s="44">
        <v>2015</v>
      </c>
      <c r="N4" s="44"/>
      <c r="O4" s="44"/>
      <c r="P4" s="44">
        <v>2014</v>
      </c>
      <c r="Q4" s="44"/>
      <c r="R4" s="44"/>
    </row>
    <row r="5" spans="1:18" x14ac:dyDescent="0.25">
      <c r="A5" s="1"/>
      <c r="B5" s="44"/>
      <c r="C5" s="47" t="s">
        <v>1</v>
      </c>
      <c r="D5" s="47" t="s">
        <v>2</v>
      </c>
      <c r="E5" s="47" t="s">
        <v>3</v>
      </c>
      <c r="F5" s="47" t="s">
        <v>11</v>
      </c>
      <c r="G5" s="48" t="s">
        <v>39</v>
      </c>
      <c r="H5" s="49"/>
      <c r="I5" s="50"/>
      <c r="J5" s="47" t="s">
        <v>34</v>
      </c>
      <c r="K5" s="47" t="s">
        <v>35</v>
      </c>
      <c r="L5" s="47" t="s">
        <v>36</v>
      </c>
      <c r="M5" s="47" t="s">
        <v>1</v>
      </c>
      <c r="N5" s="47" t="s">
        <v>2</v>
      </c>
      <c r="O5" s="51" t="s">
        <v>7</v>
      </c>
      <c r="P5" s="47" t="s">
        <v>1</v>
      </c>
      <c r="Q5" s="47" t="s">
        <v>2</v>
      </c>
      <c r="R5" s="51" t="s">
        <v>7</v>
      </c>
    </row>
    <row r="6" spans="1:18" ht="26.25" customHeight="1" x14ac:dyDescent="0.25">
      <c r="A6" s="1"/>
      <c r="B6" s="44"/>
      <c r="C6" s="47"/>
      <c r="D6" s="47"/>
      <c r="E6" s="47"/>
      <c r="F6" s="47"/>
      <c r="G6" s="43" t="s">
        <v>4</v>
      </c>
      <c r="H6" s="43" t="s">
        <v>5</v>
      </c>
      <c r="I6" s="43" t="s">
        <v>6</v>
      </c>
      <c r="J6" s="47"/>
      <c r="K6" s="47"/>
      <c r="L6" s="47"/>
      <c r="M6" s="47"/>
      <c r="N6" s="47"/>
      <c r="O6" s="51"/>
      <c r="P6" s="47"/>
      <c r="Q6" s="47"/>
      <c r="R6" s="51"/>
    </row>
    <row r="7" spans="1:18" ht="1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2"/>
      <c r="B8" s="6" t="s">
        <v>8</v>
      </c>
      <c r="C8" s="22">
        <f t="shared" ref="C8:I8" si="0">+C10+C11+C12+C25</f>
        <v>149706834</v>
      </c>
      <c r="D8" s="22">
        <f t="shared" si="0"/>
        <v>157006505</v>
      </c>
      <c r="E8" s="22">
        <f>+E10+E11+E12+E25</f>
        <v>37805389.800000012</v>
      </c>
      <c r="F8" s="22">
        <f>+F10+F11+F12+F25</f>
        <v>25409313.610000007</v>
      </c>
      <c r="G8" s="22">
        <f t="shared" si="0"/>
        <v>23615140.210000008</v>
      </c>
      <c r="H8" s="22">
        <f t="shared" si="0"/>
        <v>22936556.110000007</v>
      </c>
      <c r="I8" s="22">
        <f t="shared" si="0"/>
        <v>18449074.260000002</v>
      </c>
      <c r="J8" s="21">
        <f>(F8/D8)</f>
        <v>0.16183605647422064</v>
      </c>
      <c r="K8" s="21">
        <f>((D8-O8)/O8)</f>
        <v>-0.16182265356122805</v>
      </c>
      <c r="L8" s="21">
        <f>((D8-R8)/R8)</f>
        <v>0.32375871155725061</v>
      </c>
      <c r="M8" s="20">
        <f t="shared" ref="M8:O8" si="1">+M10+M11+M12+M25</f>
        <v>133421070</v>
      </c>
      <c r="N8" s="20">
        <f t="shared" si="1"/>
        <v>191251311</v>
      </c>
      <c r="O8" s="20">
        <f t="shared" si="1"/>
        <v>187318955.43000001</v>
      </c>
      <c r="P8" s="23">
        <f>+P10+P11+P12+P25</f>
        <v>106262470</v>
      </c>
      <c r="Q8" s="23">
        <f t="shared" ref="Q8:R8" si="2">+Q10+Q11+Q12+Q25</f>
        <v>129077912</v>
      </c>
      <c r="R8" s="23">
        <f t="shared" si="2"/>
        <v>118606588.67</v>
      </c>
    </row>
    <row r="9" spans="1:18" x14ac:dyDescent="0.25">
      <c r="A9" s="4"/>
      <c r="B9" s="5"/>
      <c r="C9" s="26"/>
      <c r="D9" s="26"/>
      <c r="E9" s="26"/>
      <c r="F9" s="26"/>
      <c r="G9" s="26"/>
      <c r="H9" s="26"/>
      <c r="I9" s="26"/>
      <c r="J9" s="25"/>
      <c r="K9" s="25"/>
      <c r="L9" s="25"/>
      <c r="M9" s="42"/>
      <c r="N9" s="42"/>
      <c r="O9" s="24"/>
      <c r="P9" s="24"/>
      <c r="Q9" s="24"/>
      <c r="R9" s="24"/>
    </row>
    <row r="10" spans="1:18" x14ac:dyDescent="0.25">
      <c r="A10" s="2"/>
      <c r="B10" s="7" t="s">
        <v>12</v>
      </c>
      <c r="C10" s="27">
        <v>88058314</v>
      </c>
      <c r="D10" s="27">
        <v>90394954</v>
      </c>
      <c r="E10" s="30">
        <v>13980643.880000006</v>
      </c>
      <c r="F10" s="27">
        <v>13977217.190000005</v>
      </c>
      <c r="G10" s="27">
        <v>13977216.410000006</v>
      </c>
      <c r="H10" s="27">
        <v>13977216.410000006</v>
      </c>
      <c r="I10" s="30">
        <v>12078034.620000001</v>
      </c>
      <c r="J10" s="21">
        <f>(F10/D10)</f>
        <v>0.15462386528787886</v>
      </c>
      <c r="K10" s="21">
        <f>((D10-O10)/O10)</f>
        <v>0.13820453457024032</v>
      </c>
      <c r="L10" s="21">
        <f>((D10-R10)/R10)</f>
        <v>0.54917637853250389</v>
      </c>
      <c r="M10" s="41">
        <v>68702072</v>
      </c>
      <c r="N10" s="41">
        <v>79563278</v>
      </c>
      <c r="O10" s="37">
        <v>79418901.660000011</v>
      </c>
      <c r="P10" s="37">
        <v>55158144</v>
      </c>
      <c r="Q10" s="37">
        <v>58513935</v>
      </c>
      <c r="R10" s="37">
        <v>58350330.70000001</v>
      </c>
    </row>
    <row r="11" spans="1:18" x14ac:dyDescent="0.25">
      <c r="A11" s="2"/>
      <c r="B11" s="7" t="s">
        <v>13</v>
      </c>
      <c r="C11" s="27">
        <v>15570503</v>
      </c>
      <c r="D11" s="27">
        <v>15755195</v>
      </c>
      <c r="E11" s="30">
        <v>13998323.890000001</v>
      </c>
      <c r="F11" s="33">
        <v>2505096.7300000004</v>
      </c>
      <c r="G11" s="27">
        <v>2505096.7300000004</v>
      </c>
      <c r="H11" s="27">
        <v>2505096.7300000004</v>
      </c>
      <c r="I11" s="39">
        <v>2411497.4</v>
      </c>
      <c r="J11" s="21">
        <f t="shared" ref="J11:J24" si="3">(F11/D11)</f>
        <v>0.15900131543912979</v>
      </c>
      <c r="K11" s="21">
        <f t="shared" ref="K11:K29" si="4">((D11-O11)/O11)</f>
        <v>0.15656640513291065</v>
      </c>
      <c r="L11" s="21">
        <f t="shared" ref="L11:L29" si="5">((D11-R11)/R11)</f>
        <v>9.8485099378727667E-2</v>
      </c>
      <c r="M11" s="41">
        <v>13698286</v>
      </c>
      <c r="N11" s="41">
        <v>13624623</v>
      </c>
      <c r="O11" s="37">
        <v>13622386.860000001</v>
      </c>
      <c r="P11" s="37">
        <v>12915517</v>
      </c>
      <c r="Q11" s="37">
        <v>14393837</v>
      </c>
      <c r="R11" s="37">
        <v>14342656.999999996</v>
      </c>
    </row>
    <row r="12" spans="1:18" x14ac:dyDescent="0.25">
      <c r="A12" s="2"/>
      <c r="B12" s="7" t="s">
        <v>14</v>
      </c>
      <c r="C12" s="22">
        <f t="shared" ref="C12:I12" si="6">+C13+C21</f>
        <v>46078017</v>
      </c>
      <c r="D12" s="22">
        <f t="shared" si="6"/>
        <v>50856356</v>
      </c>
      <c r="E12" s="31">
        <f t="shared" si="6"/>
        <v>9826422.0300000012</v>
      </c>
      <c r="F12" s="31">
        <f>+F13+F21</f>
        <v>8926999.6900000013</v>
      </c>
      <c r="G12" s="22">
        <f t="shared" si="6"/>
        <v>7132827.0700000003</v>
      </c>
      <c r="H12" s="22">
        <f t="shared" si="6"/>
        <v>6454242.9700000007</v>
      </c>
      <c r="I12" s="31">
        <f t="shared" si="6"/>
        <v>3959542.24</v>
      </c>
      <c r="J12" s="35">
        <f t="shared" si="3"/>
        <v>0.1755336086211132</v>
      </c>
      <c r="K12" s="21">
        <f t="shared" si="4"/>
        <v>-0.43214815718629163</v>
      </c>
      <c r="L12" s="21">
        <f t="shared" si="5"/>
        <v>0.12023609621953889</v>
      </c>
      <c r="M12" s="36">
        <f t="shared" ref="M12:R12" si="7">+M13+M21</f>
        <v>45900052</v>
      </c>
      <c r="N12" s="36">
        <f t="shared" si="7"/>
        <v>92939405</v>
      </c>
      <c r="O12" s="36">
        <f t="shared" si="7"/>
        <v>89559198.659999996</v>
      </c>
      <c r="P12" s="36">
        <f t="shared" si="7"/>
        <v>38188809</v>
      </c>
      <c r="Q12" s="36">
        <f t="shared" si="7"/>
        <v>55355489</v>
      </c>
      <c r="R12" s="36">
        <f t="shared" si="7"/>
        <v>45397890.829999998</v>
      </c>
    </row>
    <row r="13" spans="1:18" x14ac:dyDescent="0.25">
      <c r="A13" s="2"/>
      <c r="B13" s="8" t="s">
        <v>15</v>
      </c>
      <c r="C13" s="22">
        <f t="shared" ref="C13:I13" si="8">+C14+C20</f>
        <v>12122261</v>
      </c>
      <c r="D13" s="22">
        <f t="shared" si="8"/>
        <v>19783067</v>
      </c>
      <c r="E13" s="31">
        <f t="shared" si="8"/>
        <v>5127283.6500000004</v>
      </c>
      <c r="F13" s="22">
        <f t="shared" si="8"/>
        <v>4865571.0500000007</v>
      </c>
      <c r="G13" s="22">
        <f t="shared" si="8"/>
        <v>3261051.21</v>
      </c>
      <c r="H13" s="22">
        <f t="shared" si="8"/>
        <v>2600097.11</v>
      </c>
      <c r="I13" s="31">
        <f t="shared" si="8"/>
        <v>1107229.71</v>
      </c>
      <c r="J13" s="21">
        <f t="shared" si="3"/>
        <v>0.24594624534203927</v>
      </c>
      <c r="K13" s="21">
        <f t="shared" si="4"/>
        <v>-0.59194033282852931</v>
      </c>
      <c r="L13" s="21">
        <f t="shared" si="5"/>
        <v>-0.21010500812008148</v>
      </c>
      <c r="M13" s="36">
        <f t="shared" ref="M13:R13" si="9">+M14+M20</f>
        <v>14100710</v>
      </c>
      <c r="N13" s="36">
        <f t="shared" si="9"/>
        <v>49765241</v>
      </c>
      <c r="O13" s="36">
        <f t="shared" si="9"/>
        <v>48480819.329999991</v>
      </c>
      <c r="P13" s="36">
        <f t="shared" si="9"/>
        <v>14876108</v>
      </c>
      <c r="Q13" s="36">
        <f t="shared" si="9"/>
        <v>29904993</v>
      </c>
      <c r="R13" s="36">
        <f t="shared" si="9"/>
        <v>25045186.010000002</v>
      </c>
    </row>
    <row r="14" spans="1:18" x14ac:dyDescent="0.25">
      <c r="A14" s="2"/>
      <c r="B14" s="9" t="s">
        <v>16</v>
      </c>
      <c r="C14" s="22">
        <f t="shared" ref="C14:I14" si="10">+C15+C19</f>
        <v>3167884</v>
      </c>
      <c r="D14" s="22">
        <f t="shared" si="10"/>
        <v>10199436</v>
      </c>
      <c r="E14" s="31">
        <f t="shared" si="10"/>
        <v>3870986.17</v>
      </c>
      <c r="F14" s="22">
        <f t="shared" si="10"/>
        <v>3867013.5700000003</v>
      </c>
      <c r="G14" s="22">
        <f t="shared" si="10"/>
        <v>2800265.44</v>
      </c>
      <c r="H14" s="22">
        <f t="shared" si="10"/>
        <v>2233734.04</v>
      </c>
      <c r="I14" s="31">
        <f t="shared" si="10"/>
        <v>941099.99</v>
      </c>
      <c r="J14" s="21">
        <f t="shared" si="3"/>
        <v>0.37913994165951925</v>
      </c>
      <c r="K14" s="21">
        <f t="shared" si="4"/>
        <v>-0.73437977536944554</v>
      </c>
      <c r="L14" s="21">
        <f t="shared" si="5"/>
        <v>-0.50243906005669892</v>
      </c>
      <c r="M14" s="36">
        <f t="shared" ref="M14:R14" si="11">+M15+M19</f>
        <v>9855649</v>
      </c>
      <c r="N14" s="36">
        <f t="shared" si="11"/>
        <v>39372357</v>
      </c>
      <c r="O14" s="36">
        <f t="shared" si="11"/>
        <v>38398567.029999994</v>
      </c>
      <c r="P14" s="36">
        <f t="shared" si="11"/>
        <v>9580739</v>
      </c>
      <c r="Q14" s="36">
        <f t="shared" si="11"/>
        <v>23214298</v>
      </c>
      <c r="R14" s="36">
        <f t="shared" si="11"/>
        <v>20498867.940000001</v>
      </c>
    </row>
    <row r="15" spans="1:18" x14ac:dyDescent="0.25">
      <c r="A15" s="2"/>
      <c r="B15" s="10" t="s">
        <v>17</v>
      </c>
      <c r="C15" s="22">
        <f t="shared" ref="C15:I15" si="12">SUM(C16:C18)</f>
        <v>899851</v>
      </c>
      <c r="D15" s="22">
        <f t="shared" si="12"/>
        <v>2566755</v>
      </c>
      <c r="E15" s="31">
        <f t="shared" si="12"/>
        <v>1162528.9200000002</v>
      </c>
      <c r="F15" s="22">
        <f t="shared" si="12"/>
        <v>1162528.9200000002</v>
      </c>
      <c r="G15" s="22">
        <f t="shared" si="12"/>
        <v>1035105.5800000001</v>
      </c>
      <c r="H15" s="22">
        <f t="shared" si="12"/>
        <v>901405.79</v>
      </c>
      <c r="I15" s="31">
        <f t="shared" si="12"/>
        <v>398876.56</v>
      </c>
      <c r="J15" s="21">
        <f t="shared" si="3"/>
        <v>0.45291775802521089</v>
      </c>
      <c r="K15" s="21">
        <f t="shared" si="4"/>
        <v>-0.76814232189034082</v>
      </c>
      <c r="L15" s="21">
        <f t="shared" si="5"/>
        <v>-0.62633608047318812</v>
      </c>
      <c r="M15" s="36">
        <f t="shared" ref="M15:O15" si="13">SUM(M16:M18)</f>
        <v>2791706</v>
      </c>
      <c r="N15" s="36">
        <f t="shared" si="13"/>
        <v>11209842</v>
      </c>
      <c r="O15" s="36">
        <f t="shared" si="13"/>
        <v>11070390.339999998</v>
      </c>
      <c r="P15" s="36">
        <f t="shared" ref="P15:R15" si="14">SUM(P16:P18)</f>
        <v>2098023</v>
      </c>
      <c r="Q15" s="36">
        <f t="shared" si="14"/>
        <v>7756158</v>
      </c>
      <c r="R15" s="36">
        <f t="shared" si="14"/>
        <v>6869153.9800000004</v>
      </c>
    </row>
    <row r="16" spans="1:18" x14ac:dyDescent="0.25">
      <c r="A16" s="1"/>
      <c r="B16" s="11" t="s">
        <v>18</v>
      </c>
      <c r="C16" s="29">
        <v>0</v>
      </c>
      <c r="D16" s="29">
        <v>0</v>
      </c>
      <c r="E16" s="32">
        <v>0</v>
      </c>
      <c r="F16" s="29">
        <v>0</v>
      </c>
      <c r="G16" s="29">
        <v>0</v>
      </c>
      <c r="H16" s="29">
        <v>0</v>
      </c>
      <c r="I16" s="32">
        <v>0</v>
      </c>
      <c r="J16" s="28" t="e">
        <f>(F16/D16)</f>
        <v>#DIV/0!</v>
      </c>
      <c r="K16" s="21" t="e">
        <f t="shared" si="4"/>
        <v>#DIV/0!</v>
      </c>
      <c r="L16" s="21">
        <f t="shared" si="5"/>
        <v>-1</v>
      </c>
      <c r="M16" s="38">
        <v>0</v>
      </c>
      <c r="N16" s="38">
        <v>0</v>
      </c>
      <c r="O16" s="38">
        <v>0</v>
      </c>
      <c r="P16" s="38">
        <v>0</v>
      </c>
      <c r="Q16" s="38">
        <v>10000</v>
      </c>
      <c r="R16" s="38">
        <v>641.73</v>
      </c>
    </row>
    <row r="17" spans="1:18" x14ac:dyDescent="0.25">
      <c r="A17" s="1"/>
      <c r="B17" s="11" t="s">
        <v>19</v>
      </c>
      <c r="C17" s="29">
        <v>609851</v>
      </c>
      <c r="D17" s="29">
        <v>1926755</v>
      </c>
      <c r="E17" s="32">
        <v>909942.18</v>
      </c>
      <c r="F17" s="29">
        <v>909942.18</v>
      </c>
      <c r="G17" s="29">
        <v>835018.84000000008</v>
      </c>
      <c r="H17" s="29">
        <v>719529</v>
      </c>
      <c r="I17" s="32">
        <v>267696.36</v>
      </c>
      <c r="J17" s="28">
        <f>(F17/D17)</f>
        <v>0.47226667635480385</v>
      </c>
      <c r="K17" s="21">
        <f t="shared" si="4"/>
        <v>-0.7986493997966585</v>
      </c>
      <c r="L17" s="21">
        <f t="shared" si="5"/>
        <v>-0.68563955961883505</v>
      </c>
      <c r="M17" s="40">
        <v>2210606</v>
      </c>
      <c r="N17" s="40">
        <v>9661627</v>
      </c>
      <c r="O17" s="38">
        <v>9569154.4899999984</v>
      </c>
      <c r="P17" s="38">
        <v>1866577</v>
      </c>
      <c r="Q17" s="38">
        <v>6883706</v>
      </c>
      <c r="R17" s="38">
        <v>6129126.7999999998</v>
      </c>
    </row>
    <row r="18" spans="1:18" x14ac:dyDescent="0.25">
      <c r="A18" s="1"/>
      <c r="B18" s="11" t="s">
        <v>20</v>
      </c>
      <c r="C18" s="29">
        <v>290000</v>
      </c>
      <c r="D18" s="29">
        <v>640000</v>
      </c>
      <c r="E18" s="32">
        <v>252586.74000000002</v>
      </c>
      <c r="F18" s="29">
        <v>252586.74000000002</v>
      </c>
      <c r="G18" s="29">
        <v>200086.74</v>
      </c>
      <c r="H18" s="29">
        <v>181876.79</v>
      </c>
      <c r="I18" s="32">
        <v>131180.20000000001</v>
      </c>
      <c r="J18" s="28">
        <f>(F18/D18)</f>
        <v>0.39466678125000004</v>
      </c>
      <c r="K18" s="21">
        <f t="shared" si="4"/>
        <v>-0.57368457461231026</v>
      </c>
      <c r="L18" s="21">
        <f t="shared" si="5"/>
        <v>-0.13441629125918012</v>
      </c>
      <c r="M18" s="40">
        <v>581100</v>
      </c>
      <c r="N18" s="40">
        <v>1548215</v>
      </c>
      <c r="O18" s="38">
        <v>1501235.85</v>
      </c>
      <c r="P18" s="38">
        <v>231446</v>
      </c>
      <c r="Q18" s="38">
        <v>862452</v>
      </c>
      <c r="R18" s="38">
        <v>739385.45</v>
      </c>
    </row>
    <row r="19" spans="1:18" x14ac:dyDescent="0.25">
      <c r="A19" s="1"/>
      <c r="B19" s="10" t="s">
        <v>21</v>
      </c>
      <c r="C19" s="27">
        <v>2268033</v>
      </c>
      <c r="D19" s="27">
        <v>7632681</v>
      </c>
      <c r="E19" s="30">
        <v>2708457.25</v>
      </c>
      <c r="F19" s="27">
        <v>2704484.65</v>
      </c>
      <c r="G19" s="27">
        <v>1765159.8599999999</v>
      </c>
      <c r="H19" s="27">
        <v>1332328.25</v>
      </c>
      <c r="I19" s="30">
        <v>542223.43000000005</v>
      </c>
      <c r="J19" s="28">
        <f>(F19/D19)</f>
        <v>0.35432957960643185</v>
      </c>
      <c r="K19" s="21">
        <f t="shared" si="4"/>
        <v>-0.72070288162353069</v>
      </c>
      <c r="L19" s="21">
        <f t="shared" si="5"/>
        <v>-0.43999697848391239</v>
      </c>
      <c r="M19" s="41">
        <v>7063943</v>
      </c>
      <c r="N19" s="41">
        <v>28162515</v>
      </c>
      <c r="O19" s="37">
        <v>27328176.689999998</v>
      </c>
      <c r="P19" s="37">
        <v>7482716</v>
      </c>
      <c r="Q19" s="37">
        <v>15458140</v>
      </c>
      <c r="R19" s="37">
        <v>13629713.960000001</v>
      </c>
    </row>
    <row r="20" spans="1:18" x14ac:dyDescent="0.25">
      <c r="A20" s="2"/>
      <c r="B20" s="9" t="s">
        <v>22</v>
      </c>
      <c r="C20" s="27">
        <v>8954377</v>
      </c>
      <c r="D20" s="27">
        <v>9583631</v>
      </c>
      <c r="E20" s="30">
        <v>1256297.48</v>
      </c>
      <c r="F20" s="27">
        <v>998557.48</v>
      </c>
      <c r="G20" s="27">
        <v>460785.77</v>
      </c>
      <c r="H20" s="27">
        <v>366363.07</v>
      </c>
      <c r="I20" s="30">
        <v>166129.72</v>
      </c>
      <c r="J20" s="28">
        <f>(F20/D20)</f>
        <v>0.1041940659025791</v>
      </c>
      <c r="K20" s="21">
        <f t="shared" si="4"/>
        <v>-4.9455348384804573E-2</v>
      </c>
      <c r="L20" s="21">
        <f t="shared" si="5"/>
        <v>1.1079983521698467</v>
      </c>
      <c r="M20" s="41">
        <v>4245061</v>
      </c>
      <c r="N20" s="41">
        <v>10392884</v>
      </c>
      <c r="O20" s="37">
        <v>10082252.299999997</v>
      </c>
      <c r="P20" s="37">
        <v>5295369</v>
      </c>
      <c r="Q20" s="37">
        <v>6690695</v>
      </c>
      <c r="R20" s="37">
        <v>4546318.0700000012</v>
      </c>
    </row>
    <row r="21" spans="1:18" x14ac:dyDescent="0.25">
      <c r="A21" s="2"/>
      <c r="B21" s="8" t="s">
        <v>23</v>
      </c>
      <c r="C21" s="22">
        <f t="shared" ref="C21:I21" si="15">SUM(C22:C24)</f>
        <v>33955756</v>
      </c>
      <c r="D21" s="22">
        <f t="shared" si="15"/>
        <v>31073289</v>
      </c>
      <c r="E21" s="31">
        <f t="shared" si="15"/>
        <v>4699138.3800000008</v>
      </c>
      <c r="F21" s="22">
        <f t="shared" si="15"/>
        <v>4061428.6400000006</v>
      </c>
      <c r="G21" s="22">
        <f t="shared" si="15"/>
        <v>3871775.8600000003</v>
      </c>
      <c r="H21" s="22">
        <f>SUM(H22:H24)</f>
        <v>3854145.8600000003</v>
      </c>
      <c r="I21" s="31">
        <f t="shared" si="15"/>
        <v>2852312.5300000003</v>
      </c>
      <c r="J21" s="21">
        <f t="shared" si="3"/>
        <v>0.13070481982129412</v>
      </c>
      <c r="K21" s="21">
        <f t="shared" si="4"/>
        <v>-0.24356098008699115</v>
      </c>
      <c r="L21" s="21">
        <f t="shared" si="5"/>
        <v>0.52674002177171086</v>
      </c>
      <c r="M21" s="36">
        <f>SUM(M22:M24)</f>
        <v>31799342</v>
      </c>
      <c r="N21" s="36">
        <f t="shared" ref="N21" si="16">SUM(N22:N24)</f>
        <v>43174164</v>
      </c>
      <c r="O21" s="36">
        <f>SUM(O22:O24)</f>
        <v>41078379.329999998</v>
      </c>
      <c r="P21" s="36">
        <f t="shared" ref="P21:Q21" si="17">SUM(P22:P24)</f>
        <v>23312701</v>
      </c>
      <c r="Q21" s="36">
        <f t="shared" si="17"/>
        <v>25450496</v>
      </c>
      <c r="R21" s="36">
        <f>SUM(R22:R24)</f>
        <v>20352704.819999997</v>
      </c>
    </row>
    <row r="22" spans="1:18" x14ac:dyDescent="0.25">
      <c r="A22" s="1"/>
      <c r="B22" s="12" t="s">
        <v>24</v>
      </c>
      <c r="C22" s="29">
        <v>1225100</v>
      </c>
      <c r="D22" s="29">
        <v>2396150</v>
      </c>
      <c r="E22" s="32">
        <v>1050136.72</v>
      </c>
      <c r="F22" s="29">
        <v>441236.72</v>
      </c>
      <c r="G22" s="29">
        <v>258184.89</v>
      </c>
      <c r="H22" s="29">
        <v>258184.89</v>
      </c>
      <c r="I22" s="32">
        <v>75520</v>
      </c>
      <c r="J22" s="28">
        <f t="shared" si="3"/>
        <v>0.18414403104980906</v>
      </c>
      <c r="K22" s="21">
        <f t="shared" si="4"/>
        <v>-0.2812935558218409</v>
      </c>
      <c r="L22" s="21">
        <f t="shared" si="5"/>
        <v>-0.22579960685747649</v>
      </c>
      <c r="M22" s="40">
        <v>1629898</v>
      </c>
      <c r="N22" s="40">
        <v>4015126</v>
      </c>
      <c r="O22" s="38">
        <v>3333975.95</v>
      </c>
      <c r="P22" s="38">
        <v>1871736</v>
      </c>
      <c r="Q22" s="38">
        <v>3818461</v>
      </c>
      <c r="R22" s="38">
        <v>3094999.7199999997</v>
      </c>
    </row>
    <row r="23" spans="1:18" x14ac:dyDescent="0.25">
      <c r="A23" s="1"/>
      <c r="B23" s="12" t="s">
        <v>25</v>
      </c>
      <c r="C23" s="29">
        <v>21612114</v>
      </c>
      <c r="D23" s="29">
        <v>19275474</v>
      </c>
      <c r="E23" s="32">
        <v>2718681.5400000005</v>
      </c>
      <c r="F23" s="29">
        <v>2718681.5400000005</v>
      </c>
      <c r="G23" s="29">
        <v>2718681.5400000005</v>
      </c>
      <c r="H23" s="29">
        <v>2718681.5400000005</v>
      </c>
      <c r="I23" s="32">
        <v>2325961.9300000002</v>
      </c>
      <c r="J23" s="28">
        <f t="shared" si="3"/>
        <v>0.14104356344233093</v>
      </c>
      <c r="K23" s="21">
        <f t="shared" si="4"/>
        <v>0.13185983181843214</v>
      </c>
      <c r="L23" s="21">
        <f t="shared" si="5"/>
        <v>1.3069432138007926</v>
      </c>
      <c r="M23" s="40">
        <v>23747742</v>
      </c>
      <c r="N23" s="40">
        <v>17575060</v>
      </c>
      <c r="O23" s="38">
        <v>17029912.59</v>
      </c>
      <c r="P23" s="38">
        <v>11836761</v>
      </c>
      <c r="Q23" s="38">
        <v>10868527</v>
      </c>
      <c r="R23" s="38">
        <v>8355417.629999999</v>
      </c>
    </row>
    <row r="24" spans="1:18" x14ac:dyDescent="0.25">
      <c r="A24" s="1"/>
      <c r="B24" s="12" t="s">
        <v>26</v>
      </c>
      <c r="C24" s="29">
        <f>11118542+0</f>
        <v>11118542</v>
      </c>
      <c r="D24" s="29">
        <f>8761365+640300</f>
        <v>9401665</v>
      </c>
      <c r="E24" s="32">
        <f>510814.42+419505.7</f>
        <v>930320.12</v>
      </c>
      <c r="F24" s="29">
        <f>487844.42+413665.96</f>
        <v>901510.38</v>
      </c>
      <c r="G24" s="29">
        <f>481243.47+413665.96</f>
        <v>894909.42999999993</v>
      </c>
      <c r="H24" s="29">
        <f>463613.47+413665.96</f>
        <v>877279.42999999993</v>
      </c>
      <c r="I24" s="32">
        <f>450830.6+0</f>
        <v>450830.6</v>
      </c>
      <c r="J24" s="28">
        <f t="shared" si="3"/>
        <v>9.588837509100781E-2</v>
      </c>
      <c r="K24" s="21">
        <f t="shared" si="4"/>
        <v>-0.54613101063827796</v>
      </c>
      <c r="L24" s="21">
        <f t="shared" si="5"/>
        <v>5.6095417237745214E-2</v>
      </c>
      <c r="M24" s="40">
        <f>6421702+0</f>
        <v>6421702</v>
      </c>
      <c r="N24" s="40">
        <f>20388923+1195055</f>
        <v>21583978</v>
      </c>
      <c r="O24" s="38">
        <f>19520941.6+1193549.19</f>
        <v>20714490.790000003</v>
      </c>
      <c r="P24" s="38">
        <f>9561619+42585</f>
        <v>9604204</v>
      </c>
      <c r="Q24" s="38">
        <f>9748677+1014831</f>
        <v>10763508</v>
      </c>
      <c r="R24" s="38">
        <f>7913410.14+988877.33</f>
        <v>8902287.4699999988</v>
      </c>
    </row>
    <row r="25" spans="1:18" x14ac:dyDescent="0.25">
      <c r="A25" s="2"/>
      <c r="B25" s="7" t="s">
        <v>27</v>
      </c>
      <c r="C25" s="22">
        <f t="shared" ref="C25:I25" si="18">SUM(C26:C29)</f>
        <v>0</v>
      </c>
      <c r="D25" s="22">
        <f t="shared" si="18"/>
        <v>0</v>
      </c>
      <c r="E25" s="31">
        <f>SUM(E26:E29)</f>
        <v>0</v>
      </c>
      <c r="F25" s="22">
        <f t="shared" si="18"/>
        <v>0</v>
      </c>
      <c r="G25" s="22">
        <f t="shared" si="18"/>
        <v>0</v>
      </c>
      <c r="H25" s="22">
        <f t="shared" si="18"/>
        <v>0</v>
      </c>
      <c r="I25" s="31">
        <f t="shared" si="18"/>
        <v>0</v>
      </c>
      <c r="J25" s="21">
        <v>0</v>
      </c>
      <c r="K25" s="21">
        <f t="shared" si="4"/>
        <v>-1</v>
      </c>
      <c r="L25" s="21">
        <f t="shared" si="5"/>
        <v>-1</v>
      </c>
      <c r="M25" s="36">
        <f>SUM(M26:M29)</f>
        <v>5120660</v>
      </c>
      <c r="N25" s="36">
        <f t="shared" ref="N25:R25" si="19">SUM(N26:N29)</f>
        <v>5124005</v>
      </c>
      <c r="O25" s="36">
        <f t="shared" si="19"/>
        <v>4718468.2500000009</v>
      </c>
      <c r="P25" s="36">
        <f t="shared" si="19"/>
        <v>0</v>
      </c>
      <c r="Q25" s="36">
        <f t="shared" si="19"/>
        <v>814651</v>
      </c>
      <c r="R25" s="36">
        <f t="shared" si="19"/>
        <v>515710.14</v>
      </c>
    </row>
    <row r="26" spans="1:18" x14ac:dyDescent="0.25">
      <c r="A26" s="1"/>
      <c r="B26" s="13" t="s">
        <v>28</v>
      </c>
      <c r="C26" s="29">
        <v>0</v>
      </c>
      <c r="D26" s="29">
        <v>0</v>
      </c>
      <c r="E26" s="32">
        <v>0</v>
      </c>
      <c r="F26" s="29">
        <v>0</v>
      </c>
      <c r="G26" s="29">
        <v>0</v>
      </c>
      <c r="H26" s="29">
        <v>0</v>
      </c>
      <c r="I26" s="32">
        <v>0</v>
      </c>
      <c r="J26" s="21">
        <v>0</v>
      </c>
      <c r="K26" s="21">
        <f t="shared" si="4"/>
        <v>-1</v>
      </c>
      <c r="L26" s="21">
        <f t="shared" si="5"/>
        <v>-1</v>
      </c>
      <c r="M26" s="40">
        <v>0</v>
      </c>
      <c r="N26" s="40">
        <v>196831</v>
      </c>
      <c r="O26" s="38">
        <v>153430.20000000001</v>
      </c>
      <c r="P26" s="38">
        <v>0</v>
      </c>
      <c r="Q26" s="38">
        <v>259144</v>
      </c>
      <c r="R26" s="38">
        <v>164821.28000000003</v>
      </c>
    </row>
    <row r="27" spans="1:18" x14ac:dyDescent="0.25">
      <c r="A27" s="1"/>
      <c r="B27" s="13" t="s">
        <v>29</v>
      </c>
      <c r="C27" s="29">
        <v>0</v>
      </c>
      <c r="D27" s="29">
        <v>0</v>
      </c>
      <c r="E27" s="32">
        <v>0</v>
      </c>
      <c r="F27" s="29">
        <v>0</v>
      </c>
      <c r="G27" s="29">
        <v>0</v>
      </c>
      <c r="H27" s="29">
        <v>0</v>
      </c>
      <c r="I27" s="32">
        <v>0</v>
      </c>
      <c r="J27" s="21">
        <v>0</v>
      </c>
      <c r="K27" s="21">
        <f t="shared" si="4"/>
        <v>-1</v>
      </c>
      <c r="L27" s="21">
        <f t="shared" si="5"/>
        <v>-1</v>
      </c>
      <c r="M27" s="40">
        <v>1539347</v>
      </c>
      <c r="N27" s="40">
        <v>2286491</v>
      </c>
      <c r="O27" s="38">
        <v>2018612.32</v>
      </c>
      <c r="P27" s="38">
        <v>0</v>
      </c>
      <c r="Q27" s="38">
        <v>302342</v>
      </c>
      <c r="R27" s="38">
        <v>210001.45</v>
      </c>
    </row>
    <row r="28" spans="1:18" x14ac:dyDescent="0.25">
      <c r="A28" s="1"/>
      <c r="B28" s="13" t="s">
        <v>30</v>
      </c>
      <c r="C28" s="29">
        <v>0</v>
      </c>
      <c r="D28" s="29">
        <v>0</v>
      </c>
      <c r="E28" s="32">
        <v>0</v>
      </c>
      <c r="F28" s="29">
        <v>0</v>
      </c>
      <c r="G28" s="29">
        <v>0</v>
      </c>
      <c r="H28" s="29">
        <v>0</v>
      </c>
      <c r="I28" s="32">
        <v>0</v>
      </c>
      <c r="J28" s="21">
        <v>0</v>
      </c>
      <c r="K28" s="21" t="e">
        <f t="shared" si="4"/>
        <v>#DIV/0!</v>
      </c>
      <c r="L28" s="21" t="e">
        <f t="shared" si="5"/>
        <v>#DIV/0!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</row>
    <row r="29" spans="1:18" x14ac:dyDescent="0.25">
      <c r="A29" s="1"/>
      <c r="B29" s="13" t="s">
        <v>26</v>
      </c>
      <c r="C29" s="29">
        <v>0</v>
      </c>
      <c r="D29" s="29">
        <v>0</v>
      </c>
      <c r="E29" s="32">
        <v>0</v>
      </c>
      <c r="F29" s="29">
        <v>0</v>
      </c>
      <c r="G29" s="29">
        <v>0</v>
      </c>
      <c r="H29" s="34">
        <v>0</v>
      </c>
      <c r="I29" s="32">
        <v>0</v>
      </c>
      <c r="J29" s="21">
        <v>0</v>
      </c>
      <c r="K29" s="21">
        <f t="shared" si="4"/>
        <v>-1</v>
      </c>
      <c r="L29" s="21">
        <f t="shared" si="5"/>
        <v>-1</v>
      </c>
      <c r="M29" s="40">
        <v>3581313</v>
      </c>
      <c r="N29" s="40">
        <v>2640683</v>
      </c>
      <c r="O29" s="34">
        <v>2546425.7300000009</v>
      </c>
      <c r="P29" s="38">
        <v>0</v>
      </c>
      <c r="Q29" s="38">
        <v>253165</v>
      </c>
      <c r="R29" s="34">
        <v>140887.40999999997</v>
      </c>
    </row>
    <row r="30" spans="1:18" x14ac:dyDescent="0.25">
      <c r="A30" s="1"/>
      <c r="B30" s="14" t="s">
        <v>31</v>
      </c>
      <c r="C30" s="15"/>
      <c r="D30" s="15"/>
      <c r="E30" s="16"/>
      <c r="F30" s="16"/>
      <c r="G30" s="16"/>
      <c r="H30" s="17"/>
      <c r="I30" s="17"/>
      <c r="J30" s="17"/>
      <c r="K30" s="15"/>
      <c r="L30" s="15"/>
      <c r="M30" s="15"/>
      <c r="N30" s="15"/>
      <c r="O30" s="15"/>
      <c r="P30" s="15"/>
      <c r="Q30" s="15"/>
      <c r="R30" s="15"/>
    </row>
    <row r="31" spans="1:18" x14ac:dyDescent="0.25">
      <c r="A31" s="1"/>
      <c r="B31" s="14" t="s">
        <v>33</v>
      </c>
      <c r="C31" s="15"/>
      <c r="D31" s="15"/>
      <c r="E31" s="15"/>
      <c r="F31" s="15"/>
      <c r="G31" s="15"/>
      <c r="H31" s="17"/>
      <c r="I31" s="17"/>
      <c r="J31" s="17"/>
      <c r="K31" s="15"/>
      <c r="L31" s="15"/>
      <c r="M31" s="15"/>
      <c r="N31" s="15"/>
      <c r="O31" s="15"/>
      <c r="P31" s="15"/>
      <c r="Q31" s="15"/>
      <c r="R31" s="15"/>
    </row>
    <row r="32" spans="1:18" x14ac:dyDescent="0.25">
      <c r="A32" s="1"/>
      <c r="B32" s="14" t="s">
        <v>37</v>
      </c>
      <c r="C32" s="15"/>
      <c r="D32" s="15"/>
      <c r="E32" s="15"/>
      <c r="F32" s="15"/>
      <c r="G32" s="15"/>
      <c r="H32" s="17"/>
      <c r="I32" s="17"/>
      <c r="J32" s="17"/>
      <c r="K32" s="15"/>
      <c r="L32" s="15"/>
      <c r="M32" s="15"/>
      <c r="N32" s="15"/>
      <c r="O32" s="15"/>
      <c r="P32" s="15"/>
      <c r="Q32" s="15"/>
      <c r="R32" s="15"/>
    </row>
    <row r="33" spans="1:18" x14ac:dyDescent="0.25">
      <c r="A33" s="1"/>
      <c r="B33" s="14" t="s">
        <v>38</v>
      </c>
      <c r="C33" s="1"/>
      <c r="D33" s="1"/>
      <c r="E33" s="15"/>
      <c r="F33" s="15"/>
      <c r="G33" s="1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8"/>
      <c r="B34" s="18"/>
      <c r="C34" s="18"/>
      <c r="D34" s="18"/>
      <c r="E34" s="18"/>
      <c r="F34" s="19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</sheetData>
  <mergeCells count="18">
    <mergeCell ref="N5:N6"/>
    <mergeCell ref="O5:O6"/>
    <mergeCell ref="P5:P6"/>
    <mergeCell ref="B4:B6"/>
    <mergeCell ref="C4:L4"/>
    <mergeCell ref="M4:O4"/>
    <mergeCell ref="P4:R4"/>
    <mergeCell ref="C5:C6"/>
    <mergeCell ref="D5:D6"/>
    <mergeCell ref="E5:E6"/>
    <mergeCell ref="F5:F6"/>
    <mergeCell ref="G5:I5"/>
    <mergeCell ref="J5:J6"/>
    <mergeCell ref="Q5:Q6"/>
    <mergeCell ref="R5:R6"/>
    <mergeCell ref="K5:K6"/>
    <mergeCell ref="L5:L6"/>
    <mergeCell ref="M5:M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ENRIQUE</dc:creator>
  <cp:lastModifiedBy>CFBR</cp:lastModifiedBy>
  <cp:lastPrinted>2016-03-03T16:13:18Z</cp:lastPrinted>
  <dcterms:created xsi:type="dcterms:W3CDTF">2013-07-03T15:54:58Z</dcterms:created>
  <dcterms:modified xsi:type="dcterms:W3CDTF">2016-11-24T16:13:00Z</dcterms:modified>
</cp:coreProperties>
</file>